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220" activeTab="4"/>
  </bookViews>
  <sheets>
    <sheet name="Gerente" sheetId="1" r:id="rId1"/>
    <sheet name="Oficial 1ª Advo." sheetId="2" r:id="rId2"/>
    <sheet name="Encargada producción" sheetId="3" r:id="rId3"/>
    <sheet name="Oficial 1ª producción" sheetId="4" r:id="rId4"/>
    <sheet name="Peón" sheetId="5" r:id="rId5"/>
    <sheet name="2º Peón" sheetId="6" r:id="rId6"/>
  </sheets>
  <definedNames/>
  <calcPr fullCalcOnLoad="1"/>
</workbook>
</file>

<file path=xl/sharedStrings.xml><?xml version="1.0" encoding="utf-8"?>
<sst xmlns="http://schemas.openxmlformats.org/spreadsheetml/2006/main" count="375" uniqueCount="90">
  <si>
    <t>EMPRESA</t>
  </si>
  <si>
    <t>DOMICILIO</t>
  </si>
  <si>
    <t>CIF</t>
  </si>
  <si>
    <t>CCC</t>
  </si>
  <si>
    <t>TRABAJADOR</t>
  </si>
  <si>
    <t>NIF</t>
  </si>
  <si>
    <t>Nº S.S</t>
  </si>
  <si>
    <t>CATEGORIA</t>
  </si>
  <si>
    <t>GRUPO COTIZACION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</si>
  <si>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</si>
  <si>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</si>
  <si>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</si>
  <si>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</si>
  <si>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</si>
  <si>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</si>
  <si>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Horas extraordinarias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</si>
  <si>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</si>
  <si>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</si>
  <si>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</si>
  <si>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</si>
  <si>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</si>
  <si>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</si>
  <si>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A. TOTAL DEVENGADO</t>
  </si>
  <si>
    <t>II. DEDUCCIONES</t>
  </si>
  <si>
    <t>Contingencias comunes</t>
  </si>
  <si>
    <t>1. Aportaciones del trabajador a las cotizacones a la S.S y recaudación conjunta</t>
  </si>
  <si>
    <t>Porcentaje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</si>
  <si>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</si>
  <si>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</si>
  <si>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</si>
  <si>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</si>
  <si>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</si>
  <si>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</si>
  <si>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</si>
  <si>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</si>
  <si>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</si>
  <si>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</si>
  <si>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</si>
  <si>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</si>
  <si>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</si>
  <si>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</si>
  <si>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</si>
  <si>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</si>
  <si>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</si>
  <si>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</si>
  <si>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</si>
  <si>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</si>
  <si>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</si>
  <si>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</si>
  <si>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</si>
  <si>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TOTALES</t>
  </si>
  <si>
    <t>Cárnicas Floristán</t>
  </si>
  <si>
    <t>Carlos Arias, 41</t>
  </si>
  <si>
    <t>A31987666</t>
  </si>
  <si>
    <t>Gerardo López Manterola</t>
  </si>
  <si>
    <t>82725612X</t>
  </si>
  <si>
    <t>Gerente</t>
  </si>
  <si>
    <t>Antigüedad</t>
  </si>
  <si>
    <t>Premio asistencia</t>
  </si>
  <si>
    <t>Mª Carmen Samanes Arroyo</t>
  </si>
  <si>
    <t>36720872L</t>
  </si>
  <si>
    <t>Oficial 1ª Administraqtivo</t>
  </si>
  <si>
    <t>Plus Convenio</t>
  </si>
  <si>
    <t>Paula Ansorena Burgui</t>
  </si>
  <si>
    <t>15987682R</t>
  </si>
  <si>
    <t>Encargada producción</t>
  </si>
  <si>
    <t>Ricardo Gómez Antón</t>
  </si>
  <si>
    <t>78786193B</t>
  </si>
  <si>
    <t>Oficial 1ª producción</t>
  </si>
  <si>
    <t>Plus convenio</t>
  </si>
  <si>
    <t>Trab</t>
  </si>
  <si>
    <t>IT</t>
  </si>
  <si>
    <t>Prest.</t>
  </si>
  <si>
    <t>Comp. Art. 27</t>
  </si>
  <si>
    <t>CC</t>
  </si>
  <si>
    <t>CP</t>
  </si>
  <si>
    <t>Manuel Expósito San Martín</t>
  </si>
  <si>
    <t>32718420P</t>
  </si>
  <si>
    <t>Peón de producción</t>
  </si>
  <si>
    <t>BR</t>
  </si>
  <si>
    <t>Art. 27</t>
  </si>
  <si>
    <t>Prest. IT Accidente</t>
  </si>
  <si>
    <t>Prest. IT Enf. Común</t>
  </si>
  <si>
    <t>Del 1 al 30 de Junio de 2010</t>
  </si>
  <si>
    <t>Comp 27</t>
  </si>
  <si>
    <t>Del 1 al 15 de Junio de 2010</t>
  </si>
  <si>
    <t>Vacaciones</t>
  </si>
  <si>
    <t>Elena Gómez Navarro</t>
  </si>
  <si>
    <t>78653712H</t>
  </si>
  <si>
    <t>Del 15 al 30 de Junio de 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</si>
</sst>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25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16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16" borderId="16" xfId="0" applyFont="1" applyFill="1" applyBorder="1" applyAlignment="1">
      <alignment/>
    </xf>
    <xf numFmtId="0" fontId="2" fillId="16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2" fillId="16" borderId="15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1" fontId="2" fillId="16" borderId="15" xfId="0" applyNumberFormat="1" applyFont="1" applyFill="1" applyBorder="1" applyAlignment="1">
      <alignment/>
    </xf>
    <xf numFmtId="0" fontId="2" fillId="16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1" fillId="16" borderId="23" xfId="0" applyFont="1" applyFill="1" applyBorder="1" applyAlignment="1">
      <alignment/>
    </xf>
    <xf numFmtId="0" fontId="1" fillId="16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16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16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16" borderId="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1" fillId="16" borderId="11" xfId="0" applyFont="1" applyFill="1" applyBorder="1" applyAlignment="1">
      <alignment/>
    </xf>
    <xf numFmtId="0" fontId="1" fillId="16" borderId="18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0" fontId="1" fillId="16" borderId="0" xfId="0" applyNumberFormat="1" applyFont="1" applyFill="1" applyBorder="1" applyAlignment="1">
      <alignment horizontal="center"/>
    </xf>
    <xf numFmtId="4" fontId="1" fillId="16" borderId="10" xfId="0" applyNumberFormat="1" applyFont="1" applyFill="1" applyBorder="1" applyAlignment="1">
      <alignment/>
    </xf>
    <xf numFmtId="4" fontId="1" fillId="16" borderId="11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5" fillId="16" borderId="25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4" fillId="16" borderId="11" xfId="0" applyNumberFormat="1" applyFont="1" applyFill="1" applyBorder="1" applyAlignment="1">
      <alignment/>
    </xf>
    <xf numFmtId="4" fontId="4" fillId="16" borderId="26" xfId="0" applyNumberFormat="1" applyFont="1" applyFill="1" applyBorder="1" applyAlignment="1">
      <alignment/>
    </xf>
    <xf numFmtId="4" fontId="2" fillId="16" borderId="10" xfId="0" applyNumberFormat="1" applyFont="1" applyFill="1" applyBorder="1" applyAlignment="1">
      <alignment/>
    </xf>
    <xf numFmtId="4" fontId="2" fillId="16" borderId="11" xfId="0" applyNumberFormat="1" applyFont="1" applyFill="1" applyBorder="1" applyAlignment="1">
      <alignment/>
    </xf>
    <xf numFmtId="4" fontId="2" fillId="16" borderId="27" xfId="0" applyNumberFormat="1" applyFont="1" applyFill="1" applyBorder="1" applyAlignment="1">
      <alignment/>
    </xf>
    <xf numFmtId="4" fontId="2" fillId="16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31">
      <selection activeCell="J47" sqref="J47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54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55</v>
      </c>
      <c r="H2" s="51" t="s">
        <v>6</v>
      </c>
      <c r="I2" s="30">
        <v>314367890251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56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1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f>1346.5/30*27</f>
        <v>1211.85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57</v>
      </c>
      <c r="C12" s="6"/>
      <c r="D12" s="56"/>
      <c r="E12" s="12"/>
      <c r="F12" s="48"/>
      <c r="G12" s="12"/>
      <c r="H12" s="64">
        <f>0.1*H10</f>
        <v>121.185</v>
      </c>
      <c r="I12" s="66"/>
      <c r="J12" s="2"/>
    </row>
    <row r="13" spans="2:10" s="1" customFormat="1" ht="15">
      <c r="B13" s="38" t="s">
        <v>58</v>
      </c>
      <c r="C13" s="10"/>
      <c r="D13" s="57"/>
      <c r="E13" s="13"/>
      <c r="F13" s="49"/>
      <c r="G13" s="13"/>
      <c r="H13" s="65"/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>
        <f>3*14</f>
        <v>42</v>
      </c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>
        <f>1346.5+134.65</f>
        <v>1481.15</v>
      </c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 t="s">
        <v>82</v>
      </c>
      <c r="C20" s="6"/>
      <c r="D20" s="56"/>
      <c r="E20" s="12"/>
      <c r="F20" s="48"/>
      <c r="G20" s="12"/>
      <c r="H20" s="64">
        <f>+K23</f>
        <v>0</v>
      </c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1" s="1" customFormat="1" ht="15">
      <c r="B22" s="37"/>
      <c r="C22" s="6"/>
      <c r="D22" s="56"/>
      <c r="E22" s="12"/>
      <c r="F22" s="48"/>
      <c r="G22" s="12"/>
      <c r="H22" s="64"/>
      <c r="I22" s="66"/>
      <c r="J22" s="2" t="s">
        <v>79</v>
      </c>
      <c r="K22" s="1">
        <f>1889.75/30</f>
        <v>62.99166666666667</v>
      </c>
    </row>
    <row r="23" spans="2:11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  <c r="K23" s="1">
        <v>0</v>
      </c>
    </row>
    <row r="24" spans="2:10" s="1" customFormat="1" ht="15">
      <c r="B24" s="37" t="s">
        <v>73</v>
      </c>
      <c r="C24" s="6"/>
      <c r="D24" s="56"/>
      <c r="E24" s="12"/>
      <c r="F24" s="48"/>
      <c r="G24" s="12"/>
      <c r="H24" s="64">
        <f>+M28</f>
        <v>148.11500000000024</v>
      </c>
      <c r="I24" s="66"/>
      <c r="J24" s="2"/>
    </row>
    <row r="25" spans="2:12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3004.3</v>
      </c>
      <c r="J25" s="9" t="s">
        <v>80</v>
      </c>
      <c r="K25" s="7">
        <v>1346.5</v>
      </c>
      <c r="L25" s="83">
        <f>+H10</f>
        <v>1211.85</v>
      </c>
    </row>
    <row r="26" spans="2:12" s="1" customFormat="1" ht="15">
      <c r="B26" s="34"/>
      <c r="C26" s="4"/>
      <c r="D26" s="43"/>
      <c r="E26" s="4"/>
      <c r="F26" s="43"/>
      <c r="G26" s="4"/>
      <c r="H26" s="43"/>
      <c r="I26" s="66"/>
      <c r="J26" s="2"/>
      <c r="K26" s="1">
        <v>134.65</v>
      </c>
      <c r="L26" s="79">
        <f>+H12</f>
        <v>121.185</v>
      </c>
    </row>
    <row r="27" spans="2:12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  <c r="L27" s="83">
        <f>+H20</f>
        <v>0</v>
      </c>
    </row>
    <row r="28" spans="2:13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  <c r="K28" s="7">
        <f>SUM(K25:K27)</f>
        <v>1481.15</v>
      </c>
      <c r="L28" s="7">
        <f>SUM(L25:L27)</f>
        <v>1333.0349999999999</v>
      </c>
      <c r="M28" s="7">
        <f>+K28-L28</f>
        <v>148.11500000000024</v>
      </c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81.97657749999999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27.685851999999997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1.7861839999999998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1.974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113.4226135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300.43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413.8526135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2590.4473865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1" s="1" customFormat="1" ht="15">
      <c r="B49" s="34" t="s">
        <v>42</v>
      </c>
      <c r="C49" s="4"/>
      <c r="D49" s="43"/>
      <c r="E49" s="4"/>
      <c r="F49" s="43"/>
      <c r="G49" s="4">
        <f>+J53</f>
        <v>188.975</v>
      </c>
      <c r="H49" s="43"/>
      <c r="I49" s="15"/>
      <c r="J49" s="2" t="s">
        <v>74</v>
      </c>
      <c r="K49" s="1" t="s">
        <v>75</v>
      </c>
    </row>
    <row r="50" spans="2:11" s="1" customFormat="1" ht="15">
      <c r="B50" s="34"/>
      <c r="C50" s="43" t="s">
        <v>43</v>
      </c>
      <c r="D50" s="43"/>
      <c r="E50" s="12"/>
      <c r="F50" s="48"/>
      <c r="G50" s="71">
        <f>SUM(H10:H17)-H15-H16</f>
        <v>1333.0349999999999</v>
      </c>
      <c r="H50" s="43"/>
      <c r="I50" s="15"/>
      <c r="J50" s="81">
        <f>+H10+H12</f>
        <v>1333.0349999999999</v>
      </c>
      <c r="K50" s="81">
        <f>+J52</f>
        <v>1555.2089999999998</v>
      </c>
    </row>
    <row r="51" spans="2:11" s="1" customFormat="1" ht="15">
      <c r="B51" s="34"/>
      <c r="C51" s="43" t="s">
        <v>44</v>
      </c>
      <c r="D51" s="43"/>
      <c r="E51" s="13"/>
      <c r="F51" s="49"/>
      <c r="G51" s="72">
        <f>2*(H10+H12)/12</f>
        <v>222.17249999999999</v>
      </c>
      <c r="H51" s="43"/>
      <c r="I51" s="15"/>
      <c r="J51" s="2">
        <f>246.86/30*27</f>
        <v>222.174</v>
      </c>
      <c r="K51" s="2">
        <v>42</v>
      </c>
    </row>
    <row r="52" spans="2:11" s="1" customFormat="1" ht="15">
      <c r="B52" s="34"/>
      <c r="C52" s="4"/>
      <c r="D52" s="43" t="s">
        <v>45</v>
      </c>
      <c r="E52" s="13"/>
      <c r="F52" s="49"/>
      <c r="G52" s="72">
        <f>SUM(G49:G51)</f>
        <v>1744.1824999999997</v>
      </c>
      <c r="H52" s="43"/>
      <c r="I52" s="73">
        <f>+G52</f>
        <v>1744.1824999999997</v>
      </c>
      <c r="J52" s="81">
        <f>SUM(J50:J51)</f>
        <v>1555.2089999999998</v>
      </c>
      <c r="K52" s="81">
        <f>SUM(K50:K51)</f>
        <v>1597.2089999999998</v>
      </c>
    </row>
    <row r="53" spans="2:11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+K54</f>
        <v>1786.1839999999997</v>
      </c>
      <c r="J53" s="2">
        <f>+K22*3</f>
        <v>188.975</v>
      </c>
      <c r="K53" s="2">
        <f>++(K22*3)</f>
        <v>188.975</v>
      </c>
    </row>
    <row r="54" spans="2:11" s="1" customFormat="1" ht="15">
      <c r="B54" s="34" t="s">
        <v>47</v>
      </c>
      <c r="C54" s="4"/>
      <c r="D54" s="43"/>
      <c r="E54" s="4"/>
      <c r="F54" s="48"/>
      <c r="G54" s="12"/>
      <c r="H54" s="48"/>
      <c r="I54" s="74">
        <v>42</v>
      </c>
      <c r="J54" s="81">
        <f>SUM(J53,J52)</f>
        <v>1744.1839999999997</v>
      </c>
      <c r="K54" s="81">
        <f>SUM(K53,K52)</f>
        <v>1786.1839999999997</v>
      </c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</f>
        <v>3004.3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 horizontalCentered="1" verticalCentered="1"/>
  <pageMargins left="0.7874015748031497" right="0.7874015748031497" top="0.1968503937007874" bottom="0.98425196850393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D31">
      <selection activeCell="L47" sqref="L47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59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60</v>
      </c>
      <c r="H2" s="51" t="s">
        <v>6</v>
      </c>
      <c r="I2" s="30">
        <v>315457780182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61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3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f>1077.26/30*23</f>
        <v>825.8993333333334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57</v>
      </c>
      <c r="C12" s="6"/>
      <c r="D12" s="56"/>
      <c r="E12" s="12"/>
      <c r="F12" s="48"/>
      <c r="G12" s="12"/>
      <c r="H12" s="64">
        <f>0.05*H10</f>
        <v>41.294966666666674</v>
      </c>
      <c r="I12" s="66"/>
      <c r="J12" s="2"/>
    </row>
    <row r="13" spans="2:10" s="1" customFormat="1" ht="15">
      <c r="B13" s="38" t="s">
        <v>62</v>
      </c>
      <c r="C13" s="10"/>
      <c r="D13" s="57"/>
      <c r="E13" s="13"/>
      <c r="F13" s="49"/>
      <c r="G13" s="13"/>
      <c r="H13" s="65">
        <f>95.31/30*23</f>
        <v>73.071</v>
      </c>
      <c r="I13" s="66"/>
      <c r="J13" s="2"/>
    </row>
    <row r="14" spans="2:10" s="1" customFormat="1" ht="15">
      <c r="B14" s="37" t="s">
        <v>58</v>
      </c>
      <c r="C14" s="6"/>
      <c r="D14" s="56"/>
      <c r="E14" s="13"/>
      <c r="F14" s="49"/>
      <c r="G14" s="13"/>
      <c r="H14" s="65">
        <v>20.89</v>
      </c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>
        <f>2*14</f>
        <v>28</v>
      </c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>
        <f>1077.26+95.31+(1077.26*0.05)</f>
        <v>1226.433</v>
      </c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2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 t="s">
        <v>79</v>
      </c>
      <c r="K18" s="2">
        <f>+(1635.51-189)/30+(189+70)/360</f>
        <v>48.93644444444444</v>
      </c>
      <c r="L18" s="2"/>
    </row>
    <row r="19" spans="2:12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 t="s">
        <v>72</v>
      </c>
      <c r="K19" s="2">
        <f>+K18*7*0.75</f>
        <v>256.91633333333334</v>
      </c>
      <c r="L19" s="2"/>
    </row>
    <row r="20" spans="2:12" s="1" customFormat="1" ht="15">
      <c r="B20" s="37"/>
      <c r="C20" s="6"/>
      <c r="D20" s="56"/>
      <c r="E20" s="12"/>
      <c r="F20" s="48"/>
      <c r="G20" s="12"/>
      <c r="H20" s="64"/>
      <c r="I20" s="66"/>
      <c r="J20" s="2"/>
      <c r="K20" s="2"/>
      <c r="L20" s="2"/>
    </row>
    <row r="21" spans="2:12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  <c r="K21" s="2"/>
      <c r="L21" s="2"/>
    </row>
    <row r="22" spans="2:12" s="1" customFormat="1" ht="15">
      <c r="B22" s="37" t="s">
        <v>81</v>
      </c>
      <c r="C22" s="6"/>
      <c r="D22" s="56"/>
      <c r="E22" s="12"/>
      <c r="F22" s="48"/>
      <c r="G22" s="12"/>
      <c r="H22" s="64">
        <f>+K19</f>
        <v>256.91633333333334</v>
      </c>
      <c r="I22" s="66"/>
      <c r="J22" s="2" t="s">
        <v>84</v>
      </c>
      <c r="K22" s="2" t="s">
        <v>70</v>
      </c>
      <c r="L22" s="2" t="s">
        <v>71</v>
      </c>
    </row>
    <row r="23" spans="2:12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  <c r="K23" s="2">
        <v>1077.26</v>
      </c>
      <c r="L23" s="2">
        <v>825.9</v>
      </c>
    </row>
    <row r="24" spans="2:12" s="1" customFormat="1" ht="15">
      <c r="B24" s="37" t="s">
        <v>73</v>
      </c>
      <c r="C24" s="6"/>
      <c r="D24" s="56"/>
      <c r="E24" s="12"/>
      <c r="F24" s="48"/>
      <c r="G24" s="12"/>
      <c r="H24" s="64">
        <f>+M27</f>
        <v>29.259999999999764</v>
      </c>
      <c r="I24" s="66"/>
      <c r="J24" s="2"/>
      <c r="K24" s="2">
        <v>53.86</v>
      </c>
      <c r="L24" s="2">
        <v>41.29</v>
      </c>
    </row>
    <row r="25" spans="2:12" s="7" customFormat="1" ht="14.2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2501.7646333333337</v>
      </c>
      <c r="J25" s="9"/>
      <c r="K25" s="9">
        <v>95.31</v>
      </c>
      <c r="L25" s="2">
        <v>73.07</v>
      </c>
    </row>
    <row r="26" spans="2:12" s="1" customFormat="1" ht="15">
      <c r="B26" s="34"/>
      <c r="C26" s="4"/>
      <c r="D26" s="43"/>
      <c r="E26" s="4"/>
      <c r="F26" s="43"/>
      <c r="G26" s="4"/>
      <c r="H26" s="43"/>
      <c r="I26" s="66"/>
      <c r="J26" s="2"/>
      <c r="L26" s="1">
        <v>256.91</v>
      </c>
    </row>
    <row r="27" spans="2:13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  <c r="K27" s="7">
        <f>SUM(K23:K26)</f>
        <v>1226.4299999999998</v>
      </c>
      <c r="L27" s="7">
        <f>SUM(L23:L26)</f>
        <v>1197.17</v>
      </c>
      <c r="M27" s="7">
        <f>+K27-L27</f>
        <v>29.259999999999764</v>
      </c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68.40326576666668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23.07058353888889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1.4884247444444445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0.56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93.52227405000002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250.17646333333337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343.6987373833334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2158.06589595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2" s="24" customFormat="1" ht="14.2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  <c r="K48" s="2" t="s">
        <v>74</v>
      </c>
      <c r="L48" s="2" t="s">
        <v>75</v>
      </c>
    </row>
    <row r="49" spans="2:12" s="1" customFormat="1" ht="15">
      <c r="B49" s="34" t="s">
        <v>42</v>
      </c>
      <c r="C49" s="4"/>
      <c r="D49" s="43"/>
      <c r="E49" s="4"/>
      <c r="F49" s="43"/>
      <c r="G49" s="4">
        <f>+K52</f>
        <v>337.519</v>
      </c>
      <c r="H49" s="43"/>
      <c r="I49" s="15"/>
      <c r="J49" s="2"/>
      <c r="K49" s="79">
        <f>+H10+H12+H13+H14</f>
        <v>961.1553000000001</v>
      </c>
      <c r="L49" s="79">
        <f>+K51</f>
        <v>1117.8696333333335</v>
      </c>
    </row>
    <row r="50" spans="2:12" s="1" customFormat="1" ht="15">
      <c r="B50" s="34"/>
      <c r="C50" s="43" t="s">
        <v>43</v>
      </c>
      <c r="D50" s="43"/>
      <c r="E50" s="12"/>
      <c r="F50" s="48"/>
      <c r="G50" s="71">
        <f>+K49</f>
        <v>961.1553000000001</v>
      </c>
      <c r="H50" s="43"/>
      <c r="I50" s="15"/>
      <c r="J50" s="2"/>
      <c r="K50" s="1">
        <f>204.41/30*23</f>
        <v>156.71433333333331</v>
      </c>
      <c r="L50" s="79">
        <f>+H15</f>
        <v>28</v>
      </c>
    </row>
    <row r="51" spans="2:12" s="1" customFormat="1" ht="15">
      <c r="B51" s="34"/>
      <c r="C51" s="43" t="s">
        <v>44</v>
      </c>
      <c r="D51" s="43"/>
      <c r="E51" s="13"/>
      <c r="F51" s="49"/>
      <c r="G51" s="72">
        <f>+K50</f>
        <v>156.71433333333331</v>
      </c>
      <c r="H51" s="43"/>
      <c r="I51" s="15"/>
      <c r="J51" s="2"/>
      <c r="K51" s="79">
        <f>SUM(K49:K50)</f>
        <v>1117.8696333333335</v>
      </c>
      <c r="L51" s="79">
        <f>SUM(L49:L50)</f>
        <v>1145.8696333333335</v>
      </c>
    </row>
    <row r="52" spans="2:12" s="1" customFormat="1" ht="15">
      <c r="B52" s="34"/>
      <c r="C52" s="4"/>
      <c r="D52" s="43" t="s">
        <v>45</v>
      </c>
      <c r="E52" s="13"/>
      <c r="F52" s="49"/>
      <c r="G52" s="72">
        <f>SUM(G49:G51)</f>
        <v>1455.3886333333335</v>
      </c>
      <c r="H52" s="43"/>
      <c r="I52" s="73">
        <f>+G52</f>
        <v>1455.3886333333335</v>
      </c>
      <c r="J52" s="2"/>
      <c r="K52" s="1">
        <f>1446.51/30*7</f>
        <v>337.519</v>
      </c>
      <c r="L52" s="1">
        <f>+K18*7</f>
        <v>342.5551111111111</v>
      </c>
    </row>
    <row r="53" spans="2:12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+L53</f>
        <v>1488.4247444444445</v>
      </c>
      <c r="J53" s="2"/>
      <c r="K53" s="79">
        <f>+K51+K52</f>
        <v>1455.3886333333335</v>
      </c>
      <c r="L53" s="79">
        <f>+L51+L52</f>
        <v>1488.4247444444445</v>
      </c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>
        <v>28</v>
      </c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2501.7646333333337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B3">
      <selection activeCell="J7" sqref="J7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63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64</v>
      </c>
      <c r="H2" s="51" t="s">
        <v>6</v>
      </c>
      <c r="I2" s="30">
        <v>314981733598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65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1" s="1" customFormat="1" ht="15">
      <c r="B8" s="34"/>
      <c r="C8" s="4"/>
      <c r="D8" s="43"/>
      <c r="E8" s="4"/>
      <c r="F8" s="43"/>
      <c r="G8" s="4"/>
      <c r="H8" s="61"/>
      <c r="I8" s="66"/>
      <c r="J8" s="2"/>
      <c r="K8" s="2"/>
    </row>
    <row r="9" spans="2:11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80"/>
      <c r="K9" s="2"/>
    </row>
    <row r="10" spans="2:11" s="1" customFormat="1" ht="15">
      <c r="B10" s="34" t="s">
        <v>13</v>
      </c>
      <c r="C10" s="11"/>
      <c r="D10" s="47"/>
      <c r="E10" s="11"/>
      <c r="F10" s="47"/>
      <c r="G10" s="11"/>
      <c r="H10" s="64">
        <f>1346.5</f>
        <v>1346.5</v>
      </c>
      <c r="I10" s="66"/>
      <c r="J10" s="2"/>
      <c r="K10" s="2"/>
    </row>
    <row r="11" spans="2:11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  <c r="K11" s="2"/>
    </row>
    <row r="12" spans="2:11" s="1" customFormat="1" ht="15">
      <c r="B12" s="37" t="s">
        <v>57</v>
      </c>
      <c r="C12" s="6"/>
      <c r="D12" s="56"/>
      <c r="E12" s="12"/>
      <c r="F12" s="48"/>
      <c r="G12" s="12"/>
      <c r="H12" s="64">
        <f>0.05*H10</f>
        <v>67.325</v>
      </c>
      <c r="I12" s="66"/>
      <c r="K12" s="2"/>
    </row>
    <row r="13" spans="2:11" s="1" customFormat="1" ht="15">
      <c r="B13" s="38" t="s">
        <v>58</v>
      </c>
      <c r="C13" s="10"/>
      <c r="D13" s="57"/>
      <c r="E13" s="13"/>
      <c r="F13" s="49"/>
      <c r="G13" s="13"/>
      <c r="H13" s="65">
        <v>15.67</v>
      </c>
      <c r="I13" s="66"/>
      <c r="K13" s="2"/>
    </row>
    <row r="14" spans="2:9" s="1" customFormat="1" ht="15">
      <c r="B14" s="37"/>
      <c r="C14" s="6"/>
      <c r="D14" s="56"/>
      <c r="E14" s="13"/>
      <c r="F14" s="49"/>
      <c r="G14" s="13"/>
      <c r="H14" s="65"/>
      <c r="I14" s="66"/>
    </row>
    <row r="15" spans="2:9" s="1" customFormat="1" ht="15">
      <c r="B15" s="34" t="s">
        <v>15</v>
      </c>
      <c r="C15" s="4"/>
      <c r="D15" s="48"/>
      <c r="E15" s="12"/>
      <c r="F15" s="48"/>
      <c r="G15" s="12"/>
      <c r="H15" s="65"/>
      <c r="I15" s="66"/>
    </row>
    <row r="16" spans="2:12" s="1" customFormat="1" ht="15">
      <c r="B16" s="34" t="s">
        <v>16</v>
      </c>
      <c r="C16" s="4"/>
      <c r="D16" s="43"/>
      <c r="E16" s="13"/>
      <c r="F16" s="49"/>
      <c r="G16" s="13"/>
      <c r="H16" s="65">
        <f>+H10+H12</f>
        <v>1413.825</v>
      </c>
      <c r="I16" s="66"/>
      <c r="J16" s="2"/>
      <c r="K16" s="2"/>
      <c r="L16" s="2"/>
    </row>
    <row r="17" spans="2:12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  <c r="K17" s="2"/>
      <c r="L17" s="81"/>
    </row>
    <row r="18" spans="2:12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  <c r="K18" s="2"/>
      <c r="L18" s="81"/>
    </row>
    <row r="19" spans="2:12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  <c r="L19" s="2"/>
    </row>
    <row r="20" spans="2:13" s="1" customFormat="1" ht="15">
      <c r="B20" s="37"/>
      <c r="C20" s="6"/>
      <c r="D20" s="56"/>
      <c r="E20" s="12"/>
      <c r="F20" s="48"/>
      <c r="G20" s="12"/>
      <c r="H20" s="64"/>
      <c r="I20" s="66"/>
      <c r="J20" s="2"/>
      <c r="K20" s="2"/>
      <c r="L20" s="2"/>
      <c r="M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2843.32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78.2612275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25.809553750000003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1.6651325000000001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105.73591375000001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284.33200000000005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390.06791375000006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2453.25208625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2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  <c r="K49" s="2"/>
      <c r="L49" s="2"/>
    </row>
    <row r="50" spans="2:12" s="1" customFormat="1" ht="15">
      <c r="B50" s="34"/>
      <c r="C50" s="43" t="s">
        <v>43</v>
      </c>
      <c r="D50" s="43"/>
      <c r="E50" s="12"/>
      <c r="F50" s="48"/>
      <c r="G50" s="71">
        <f>SUM(H10:H17)-H16</f>
        <v>1429.4950000000001</v>
      </c>
      <c r="H50" s="43"/>
      <c r="I50" s="15"/>
      <c r="J50" s="2"/>
      <c r="K50" s="81"/>
      <c r="L50" s="81"/>
    </row>
    <row r="51" spans="2:12" s="1" customFormat="1" ht="15">
      <c r="B51" s="34"/>
      <c r="C51" s="43" t="s">
        <v>44</v>
      </c>
      <c r="D51" s="43"/>
      <c r="E51" s="13"/>
      <c r="F51" s="49"/>
      <c r="G51" s="72">
        <f>+H16/6</f>
        <v>235.63750000000002</v>
      </c>
      <c r="H51" s="43"/>
      <c r="I51" s="15"/>
      <c r="J51" s="2"/>
      <c r="K51" s="2"/>
      <c r="L51" s="2"/>
    </row>
    <row r="52" spans="2:12" s="1" customFormat="1" ht="15">
      <c r="B52" s="34"/>
      <c r="C52" s="4"/>
      <c r="D52" s="43" t="s">
        <v>45</v>
      </c>
      <c r="E52" s="13"/>
      <c r="F52" s="49"/>
      <c r="G52" s="72">
        <f>SUM(G49:G51)</f>
        <v>1665.1325000000002</v>
      </c>
      <c r="H52" s="43"/>
      <c r="I52" s="73">
        <f>+G52</f>
        <v>1665.1325000000002</v>
      </c>
      <c r="J52" s="2"/>
      <c r="K52" s="82"/>
      <c r="L52" s="82"/>
    </row>
    <row r="53" spans="2:12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1665.1325000000002</v>
      </c>
      <c r="J53" s="2"/>
      <c r="K53" s="2"/>
      <c r="L53" s="2"/>
    </row>
    <row r="54" spans="2:12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  <c r="K54" s="82"/>
      <c r="L54" s="8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</f>
        <v>2843.32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6">
      <selection activeCell="K22" sqref="K22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66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67</v>
      </c>
      <c r="H2" s="51" t="s">
        <v>6</v>
      </c>
      <c r="I2" s="30">
        <v>316768025921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68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85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f>1077.26/30*15</f>
        <v>538.63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69</v>
      </c>
      <c r="C12" s="6"/>
      <c r="D12" s="56"/>
      <c r="E12" s="12"/>
      <c r="F12" s="48"/>
      <c r="G12" s="12"/>
      <c r="H12" s="64">
        <f>95.31/30*15</f>
        <v>47.655</v>
      </c>
      <c r="I12" s="66"/>
      <c r="J12" s="2"/>
    </row>
    <row r="13" spans="2:10" s="1" customFormat="1" ht="15">
      <c r="B13" s="38" t="s">
        <v>58</v>
      </c>
      <c r="C13" s="10"/>
      <c r="D13" s="57"/>
      <c r="E13" s="13"/>
      <c r="F13" s="49"/>
      <c r="G13" s="13"/>
      <c r="H13" s="65">
        <f>36.56/30*15</f>
        <v>18.28</v>
      </c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>
        <f>10*14*1.25</f>
        <v>175</v>
      </c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>
        <f>+(1077.26+95.31)/6*5.5</f>
        <v>1074.8558333333333</v>
      </c>
      <c r="I16" s="66"/>
      <c r="J16" s="2"/>
    </row>
    <row r="17" spans="2:10" s="1" customFormat="1" ht="15">
      <c r="B17" s="34" t="s">
        <v>86</v>
      </c>
      <c r="C17" s="4"/>
      <c r="D17" s="48"/>
      <c r="E17" s="12"/>
      <c r="F17" s="48"/>
      <c r="G17" s="12"/>
      <c r="H17" s="65">
        <f>+K20</f>
        <v>406.4020277777778</v>
      </c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1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 t="s">
        <v>86</v>
      </c>
      <c r="K19" s="1">
        <f>5.5*22/12</f>
        <v>10.083333333333334</v>
      </c>
    </row>
    <row r="20" spans="2:11" s="1" customFormat="1" ht="15">
      <c r="B20" s="37"/>
      <c r="C20" s="6"/>
      <c r="D20" s="56"/>
      <c r="E20" s="12"/>
      <c r="F20" s="48"/>
      <c r="G20" s="12"/>
      <c r="H20" s="64"/>
      <c r="I20" s="66"/>
      <c r="J20" s="2"/>
      <c r="K20" s="1">
        <f>+K19*(H10+H12+H13)/15</f>
        <v>406.4020277777778</v>
      </c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2" s="7" customFormat="1" ht="15.7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2260.822861111111</v>
      </c>
      <c r="J25" s="2"/>
      <c r="K25" s="1"/>
      <c r="L25" s="1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2" s="7" customFormat="1" ht="15">
      <c r="B27" s="36" t="s">
        <v>23</v>
      </c>
      <c r="C27" s="8"/>
      <c r="D27" s="46"/>
      <c r="E27" s="8"/>
      <c r="F27" s="46"/>
      <c r="G27" s="8"/>
      <c r="H27" s="46"/>
      <c r="I27" s="68"/>
      <c r="J27" s="9"/>
      <c r="K27" s="1"/>
      <c r="L27" s="1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52.10801613888888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19.897058513888883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1.2836811944444442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3.5</v>
      </c>
      <c r="I34" s="66"/>
      <c r="J34" s="2"/>
    </row>
    <row r="35" spans="2:11" s="7" customFormat="1" ht="15">
      <c r="B35" s="36" t="s">
        <v>31</v>
      </c>
      <c r="C35" s="8"/>
      <c r="D35" s="50"/>
      <c r="E35" s="14"/>
      <c r="F35" s="50"/>
      <c r="G35" s="14"/>
      <c r="H35" s="69">
        <f>SUM(H30:H34)</f>
        <v>76.7887558472222</v>
      </c>
      <c r="I35" s="68"/>
      <c r="J35" s="9"/>
      <c r="K35" s="1"/>
    </row>
    <row r="36" spans="2:11" s="1" customFormat="1" ht="15">
      <c r="B36" s="34"/>
      <c r="C36" s="4"/>
      <c r="D36" s="43"/>
      <c r="E36" s="4"/>
      <c r="F36" s="43"/>
      <c r="G36" s="4"/>
      <c r="H36" s="61"/>
      <c r="I36" s="66"/>
      <c r="J36" s="2"/>
      <c r="K36" s="78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226.0822861111111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302.8710419583333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1957.9518191527775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77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SUM(H10:H17)-H15-H16</f>
        <v>1010.9670277777775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97.71416666666666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SUM(G49:G51)</f>
        <v>1108.6811944444441</v>
      </c>
      <c r="H52" s="43"/>
      <c r="I52" s="73">
        <f>+G52</f>
        <v>1108.6811944444441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+I52+I54+I55</f>
        <v>1283.6811944444441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>
        <v>175</v>
      </c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2260.822861111111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76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77</v>
      </c>
      <c r="H2" s="51" t="s">
        <v>6</v>
      </c>
      <c r="I2" s="30">
        <v>318263429016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78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12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85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f>936.52/30*15</f>
        <v>468.26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58</v>
      </c>
      <c r="C12" s="6"/>
      <c r="D12" s="56"/>
      <c r="E12" s="12"/>
      <c r="F12" s="48"/>
      <c r="G12" s="12"/>
      <c r="H12" s="64">
        <f>26.12/30*15</f>
        <v>13.06</v>
      </c>
      <c r="I12" s="66"/>
      <c r="J12" s="2"/>
    </row>
    <row r="13" spans="2:11" s="1" customFormat="1" ht="15">
      <c r="B13" s="38"/>
      <c r="C13" s="10"/>
      <c r="D13" s="57"/>
      <c r="E13" s="13"/>
      <c r="F13" s="49"/>
      <c r="G13" s="13"/>
      <c r="H13" s="65"/>
      <c r="I13" s="66"/>
      <c r="J13" s="2" t="s">
        <v>86</v>
      </c>
      <c r="K13" s="1">
        <f>2.5*22/12</f>
        <v>4.583333333333333</v>
      </c>
    </row>
    <row r="14" spans="2:11" s="1" customFormat="1" ht="15">
      <c r="B14" s="37"/>
      <c r="C14" s="6"/>
      <c r="D14" s="56"/>
      <c r="E14" s="13"/>
      <c r="F14" s="49"/>
      <c r="G14" s="13"/>
      <c r="H14" s="65"/>
      <c r="I14" s="66"/>
      <c r="J14" s="2"/>
      <c r="K14" s="1">
        <f>+K13*(H10+H12)/15</f>
        <v>147.07</v>
      </c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>
        <f>936.52/6*2.5</f>
        <v>390.2166666666667</v>
      </c>
      <c r="I16" s="66"/>
      <c r="J16" s="2"/>
    </row>
    <row r="17" spans="2:11" s="1" customFormat="1" ht="15">
      <c r="B17" s="34" t="s">
        <v>86</v>
      </c>
      <c r="C17" s="4"/>
      <c r="D17" s="48"/>
      <c r="E17" s="12"/>
      <c r="F17" s="48"/>
      <c r="G17" s="12"/>
      <c r="H17" s="65">
        <f>+K14</f>
        <v>147.07</v>
      </c>
      <c r="I17" s="66"/>
      <c r="J17" s="2"/>
      <c r="K17" s="79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1018.6066666666666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33.20236666666666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0.016</v>
      </c>
      <c r="G31" s="13"/>
      <c r="H31" s="65">
        <f>+I53*0.016</f>
        <v>11.302933333333332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0.7064333333333332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45.21173333333333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0.02</v>
      </c>
      <c r="G37" s="12"/>
      <c r="H37" s="64">
        <f>+I56*F37</f>
        <v>20.37213333333333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65.58386666666667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953.0228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SUM(H10:H14)+H17</f>
        <v>628.39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2*H10/12</f>
        <v>78.04333333333334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706.4333333333333</v>
      </c>
      <c r="H52" s="43"/>
      <c r="I52" s="73">
        <f>+G52</f>
        <v>706.4333333333333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706.4333333333333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1018.6066666666666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9">
      <selection activeCell="H9" sqref="H9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87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88</v>
      </c>
      <c r="H2" s="51" t="s">
        <v>6</v>
      </c>
      <c r="I2" s="30">
        <v>125314096388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78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12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89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f>936.52/30*15</f>
        <v>468.26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58</v>
      </c>
      <c r="C12" s="6"/>
      <c r="D12" s="56"/>
      <c r="E12" s="12"/>
      <c r="F12" s="48"/>
      <c r="G12" s="12"/>
      <c r="H12" s="64">
        <f>15.67/30*15</f>
        <v>7.835</v>
      </c>
      <c r="I12" s="66"/>
      <c r="J12" s="2"/>
    </row>
    <row r="13" spans="2:10" s="1" customFormat="1" ht="15">
      <c r="B13" s="38"/>
      <c r="C13" s="10"/>
      <c r="D13" s="57"/>
      <c r="E13" s="13"/>
      <c r="F13" s="49"/>
      <c r="G13" s="13"/>
      <c r="H13" s="65"/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>
        <f>936.52/6*0.5</f>
        <v>78.04333333333334</v>
      </c>
      <c r="I16" s="66"/>
      <c r="J16" s="2"/>
    </row>
    <row r="17" spans="2:11" s="1" customFormat="1" ht="15">
      <c r="B17" s="34"/>
      <c r="C17" s="4"/>
      <c r="D17" s="48"/>
      <c r="E17" s="12"/>
      <c r="F17" s="48"/>
      <c r="G17" s="12"/>
      <c r="H17" s="65"/>
      <c r="I17" s="66"/>
      <c r="J17" s="2"/>
      <c r="K17" s="79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554.1383333333333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26.044501666666665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0.016</v>
      </c>
      <c r="G31" s="13"/>
      <c r="H31" s="65">
        <f>+I53*0.016</f>
        <v>8.866213333333333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0.5541383333333333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35.46485333333333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0.02</v>
      </c>
      <c r="G37" s="12"/>
      <c r="H37" s="64">
        <f>+I56*F37</f>
        <v>11.082766666666666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46.547619999999995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507.5907133333333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SUM(H10:H14)+H17</f>
        <v>476.09499999999997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2*H10/12</f>
        <v>78.04333333333334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554.1383333333333</v>
      </c>
      <c r="H52" s="43"/>
      <c r="I52" s="73">
        <f>+G52</f>
        <v>554.1383333333333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554.1383333333333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554.1383333333333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ORIENTACIÓN</dc:creator>
  <cp:keywords/>
  <dc:description/>
  <cp:lastModifiedBy>ADMINISTRATIVO2</cp:lastModifiedBy>
  <cp:lastPrinted>2010-03-29T07:27:42Z</cp:lastPrinted>
  <dcterms:created xsi:type="dcterms:W3CDTF">2001-02-22T10:46:08Z</dcterms:created>
  <dcterms:modified xsi:type="dcterms:W3CDTF">2010-05-17T06:32:42Z</dcterms:modified>
  <cp:category/>
  <cp:version/>
  <cp:contentType/>
  <cp:contentStatus/>
</cp:coreProperties>
</file>